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mp doc\"/>
    </mc:Choice>
  </mc:AlternateContent>
  <bookViews>
    <workbookView xWindow="0" yWindow="0" windowWidth="25200" windowHeight="11985" firstSheet="1" activeTab="1"/>
  </bookViews>
  <sheets>
    <sheet name="Sheet1" sheetId="1" state="hidden" r:id="rId1"/>
    <sheet name="Tax Year 2017-18" sheetId="2" r:id="rId2"/>
    <sheet name="calculator 2013-14" sheetId="3" state="hidden" r:id="rId3"/>
    <sheet name="ABDANI" sheetId="4" state="hidden" r:id="rId4"/>
  </sheets>
  <calcPr calcId="152511"/>
</workbook>
</file>

<file path=xl/calcChain.xml><?xml version="1.0" encoding="utf-8"?>
<calcChain xmlns="http://schemas.openxmlformats.org/spreadsheetml/2006/main">
  <c r="B6" i="3" l="1"/>
  <c r="I6" i="2" l="1"/>
  <c r="B8" i="3" l="1"/>
  <c r="B10" i="3" s="1"/>
  <c r="B11" i="3" s="1"/>
  <c r="D4" i="3"/>
  <c r="J10" i="3"/>
  <c r="J11" i="3" s="1"/>
  <c r="H3" i="3"/>
  <c r="H2" i="3"/>
  <c r="J3" i="3"/>
  <c r="F3" i="4"/>
  <c r="J6" i="1"/>
  <c r="J8" i="1" s="1"/>
  <c r="F7" i="4"/>
  <c r="G9" i="4" l="1"/>
  <c r="F8" i="4"/>
  <c r="F9" i="4"/>
  <c r="H7" i="4"/>
  <c r="B12" i="3"/>
  <c r="D10" i="3"/>
  <c r="C12" i="3"/>
  <c r="H9" i="4" l="1"/>
  <c r="H10" i="4"/>
  <c r="H11" i="4" s="1"/>
  <c r="D12" i="3"/>
  <c r="D13" i="3" s="1"/>
  <c r="D14" i="3" l="1"/>
  <c r="I7" i="2" s="1"/>
</calcChain>
</file>

<file path=xl/sharedStrings.xml><?xml version="1.0" encoding="utf-8"?>
<sst xmlns="http://schemas.openxmlformats.org/spreadsheetml/2006/main" count="62" uniqueCount="37">
  <si>
    <t>SALARY TAX CALCULATOR - YEAR 2012-13</t>
  </si>
  <si>
    <t>Note:</t>
  </si>
  <si>
    <t>Annual salary means annual gross salary before deduction of any tax. If employer is NOT providing you free medical facility exclude medical allowance while calculating your annual salary</t>
  </si>
  <si>
    <t>aamirilyas.com</t>
  </si>
  <si>
    <t>YOUR ANNUAL SALARY  (In Rs.)</t>
  </si>
  <si>
    <t>YOUR TAX LIABLITY (In Rs.)</t>
  </si>
  <si>
    <t>YOUR MONTHLY TAX LIABILITY (In Rs.)</t>
  </si>
  <si>
    <r>
      <t xml:space="preserve">Please Insert Gross Salary </t>
    </r>
    <r>
      <rPr>
        <b/>
        <sz val="11"/>
        <color indexed="10"/>
        <rFont val="Calibri"/>
        <family val="2"/>
      </rPr>
      <t xml:space="preserve"> MONTHLY  </t>
    </r>
    <r>
      <rPr>
        <b/>
        <sz val="14"/>
        <color indexed="10"/>
        <rFont val="Calibri"/>
        <family val="2"/>
      </rPr>
      <t>=&gt;</t>
    </r>
  </si>
  <si>
    <t>Other Benefits  (Yearly)</t>
  </si>
  <si>
    <t>Your Yearly Taxable Salary/Income  is…..</t>
  </si>
  <si>
    <t>INDIVIDUAL CHECKING CALCULATOR 2012-13</t>
  </si>
  <si>
    <t>I.TAX</t>
  </si>
  <si>
    <t>GROSS</t>
  </si>
  <si>
    <t>FIXED</t>
  </si>
  <si>
    <t>LESS</t>
  </si>
  <si>
    <t>2ND SLAB</t>
  </si>
  <si>
    <t>YEARLY INCOME TAX</t>
  </si>
  <si>
    <t xml:space="preserve">MONTHLY  INCOME  TAX </t>
  </si>
  <si>
    <t>TAX RATE</t>
  </si>
  <si>
    <t>Revised by FBR</t>
  </si>
  <si>
    <t>FIXED RATE</t>
  </si>
  <si>
    <t>from</t>
  </si>
  <si>
    <t>to</t>
  </si>
  <si>
    <t>Income tax Rate</t>
  </si>
  <si>
    <t>to above</t>
  </si>
  <si>
    <t>INCOME TAX 2013-14</t>
  </si>
  <si>
    <t>Income tax Fixed</t>
  </si>
  <si>
    <t>RATE</t>
  </si>
  <si>
    <t>Yearly</t>
  </si>
  <si>
    <t>Monthly</t>
  </si>
  <si>
    <t>Kindly Select your Income Frequency</t>
  </si>
  <si>
    <t>Please enter your Income here</t>
  </si>
  <si>
    <r>
      <rPr>
        <b/>
        <sz val="11"/>
        <color indexed="60"/>
        <rFont val="Calibri"/>
        <family val="2"/>
      </rPr>
      <t>HASSAN ALI ABDAN</t>
    </r>
    <r>
      <rPr>
        <sz val="11"/>
        <color indexed="60"/>
        <rFont val="Calibri"/>
        <family val="2"/>
      </rPr>
      <t>I</t>
    </r>
    <r>
      <rPr>
        <sz val="11"/>
        <color theme="1"/>
        <rFont val="Calibri"/>
        <family val="2"/>
        <scheme val="minor"/>
      </rPr>
      <t xml:space="preserve">,
Asst. Manager 
</t>
    </r>
    <r>
      <rPr>
        <i/>
        <sz val="11"/>
        <color indexed="8"/>
        <rFont val="Calibri"/>
        <family val="2"/>
      </rPr>
      <t>THATTA CEMENT CO.</t>
    </r>
  </si>
  <si>
    <t>INDIVIDUAL CHECKING CALCULATOR 2015-16</t>
  </si>
  <si>
    <t>INCOME TAX 2015-16</t>
  </si>
  <si>
    <t>INCOME TAX CALCULATOR FOR TAX YEAR 2017-18</t>
  </si>
  <si>
    <t>Your Income Tax on Salary income is as Follows for the Tax Year 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</si>
</sst>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-* #,##0.0_-;\-* #,##0.0_-;_-* &quot;-&quot;?_-;_-@_-"/>
  </numFmts>
  <fonts count="34">
    <font>
      <sz val="11"/>
      <color theme="1"/>
      <name val="Calibri"/>
      <family val="2"/>
      <scheme val="minor"/>
    </font>
    <font>
      <b/>
      <sz val="11"/>
      <color indexed="10"/>
      <name val="Calibri"/>
      <family val="2"/>
    </font>
    <font>
      <b/>
      <sz val="14"/>
      <color indexed="10"/>
      <name val="Calibri"/>
      <family val="2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1"/>
      <color indexed="60"/>
      <name val="Calibri"/>
      <family val="2"/>
    </font>
    <font>
      <i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8"/>
      <color theme="1"/>
      <name val="Arial"/>
      <family val="2"/>
    </font>
    <font>
      <b/>
      <sz val="16"/>
      <color theme="5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b/>
      <sz val="12"/>
      <color theme="5"/>
      <name val="Arial"/>
      <family val="2"/>
    </font>
    <font>
      <b/>
      <sz val="14"/>
      <color rgb="FFFF000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10"/>
      <color theme="9" tint="-0.499984740745262"/>
      <name val="Arial"/>
      <family val="2"/>
    </font>
    <font>
      <sz val="9"/>
      <color theme="1"/>
      <name val="Calibri"/>
      <family val="2"/>
      <scheme val="minor"/>
    </font>
    <font>
      <b/>
      <sz val="18"/>
      <color rgb="FFFF0000"/>
      <name val="Arial"/>
      <family val="2"/>
    </font>
    <font>
      <b/>
      <u/>
      <sz val="16"/>
      <color theme="10"/>
      <name val="Calibri"/>
      <family val="2"/>
    </font>
    <font>
      <b/>
      <sz val="14"/>
      <color theme="1"/>
      <name val="Arial"/>
      <family val="2"/>
    </font>
    <font>
      <sz val="18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0"/>
      <color theme="7" tint="0.39997558519241921"/>
      <name val="Calibri"/>
      <family val="2"/>
      <scheme val="minor"/>
    </font>
    <font>
      <sz val="16"/>
      <color rgb="FFFFFF00"/>
      <name val="Calibri"/>
      <family val="2"/>
      <scheme val="minor"/>
    </font>
    <font>
      <b/>
      <sz val="17"/>
      <color rgb="FFFFFF00"/>
      <name val="Calibri"/>
      <family val="2"/>
      <scheme val="minor"/>
    </font>
    <font>
      <sz val="12"/>
      <color rgb="FFFFFF00"/>
      <name val="Sarem Hassan"/>
    </font>
    <font>
      <b/>
      <sz val="12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double">
        <color rgb="FFC00000"/>
      </left>
      <right/>
      <top style="double">
        <color rgb="FFC00000"/>
      </top>
      <bottom style="double">
        <color rgb="FFC00000"/>
      </bottom>
      <diagonal/>
    </border>
    <border>
      <left/>
      <right/>
      <top style="double">
        <color rgb="FFC00000"/>
      </top>
      <bottom style="double">
        <color rgb="FFC00000"/>
      </bottom>
      <diagonal/>
    </border>
    <border>
      <left/>
      <right style="double">
        <color rgb="FFC00000"/>
      </right>
      <top style="double">
        <color rgb="FFC00000"/>
      </top>
      <bottom style="double">
        <color rgb="FFC0000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5">
    <xf numFmtId="0" fontId="0" fillId="0" borderId="0"/>
    <xf numFmtId="43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9" fontId="9" fillId="0" borderId="0" applyFont="0" applyFill="0" applyBorder="0" applyAlignment="0" applyProtection="0"/>
    <xf numFmtId="0" fontId="3" fillId="0" borderId="0" applyFont="0" applyFill="0" applyBorder="0" applyAlignment="0" applyProtection="0"/>
  </cellStyleXfs>
  <cellXfs count="94">
    <xf numFmtId="0" fontId="0" fillId="0" borderId="0" xfId="0"/>
    <xf numFmtId="0" fontId="12" fillId="0" borderId="13" xfId="0" applyFont="1" applyBorder="1"/>
    <xf numFmtId="0" fontId="13" fillId="0" borderId="13" xfId="0" applyFont="1" applyBorder="1"/>
    <xf numFmtId="0" fontId="13" fillId="0" borderId="14" xfId="0" applyFont="1" applyBorder="1"/>
    <xf numFmtId="0" fontId="12" fillId="0" borderId="15" xfId="0" applyFont="1" applyBorder="1"/>
    <xf numFmtId="0" fontId="13" fillId="0" borderId="16" xfId="0" applyFont="1" applyBorder="1"/>
    <xf numFmtId="0" fontId="13" fillId="0" borderId="17" xfId="0" applyFont="1" applyBorder="1"/>
    <xf numFmtId="0" fontId="14" fillId="0" borderId="17" xfId="0" applyFont="1" applyBorder="1"/>
    <xf numFmtId="164" fontId="14" fillId="0" borderId="17" xfId="1" applyNumberFormat="1" applyFont="1" applyBorder="1"/>
    <xf numFmtId="164" fontId="13" fillId="0" borderId="17" xfId="1" applyNumberFormat="1" applyFont="1" applyBorder="1"/>
    <xf numFmtId="0" fontId="0" fillId="0" borderId="0" xfId="0" applyProtection="1">
      <protection locked="0" hidden="1"/>
    </xf>
    <xf numFmtId="164" fontId="15" fillId="2" borderId="0" xfId="1" applyNumberFormat="1" applyFont="1" applyFill="1" applyProtection="1">
      <protection locked="0" hidden="1"/>
    </xf>
    <xf numFmtId="164" fontId="16" fillId="3" borderId="0" xfId="1" applyNumberFormat="1" applyFont="1" applyFill="1" applyProtection="1">
      <protection locked="0" hidden="1"/>
    </xf>
    <xf numFmtId="164" fontId="15" fillId="2" borderId="0" xfId="1" applyNumberFormat="1" applyFont="1" applyFill="1"/>
    <xf numFmtId="0" fontId="3" fillId="0" borderId="0" xfId="0" applyFont="1"/>
    <xf numFmtId="0" fontId="17" fillId="0" borderId="0" xfId="0" applyFont="1"/>
    <xf numFmtId="0" fontId="4" fillId="0" borderId="0" xfId="0" applyFont="1"/>
    <xf numFmtId="0" fontId="18" fillId="2" borderId="1" xfId="0" applyFont="1" applyFill="1" applyBorder="1"/>
    <xf numFmtId="164" fontId="4" fillId="2" borderId="2" xfId="1" applyNumberFormat="1" applyFont="1" applyFill="1" applyBorder="1"/>
    <xf numFmtId="164" fontId="19" fillId="4" borderId="3" xfId="1" applyNumberFormat="1" applyFont="1" applyFill="1" applyBorder="1" applyAlignment="1">
      <alignment horizontal="right"/>
    </xf>
    <xf numFmtId="0" fontId="4" fillId="5" borderId="4" xfId="0" applyFont="1" applyFill="1" applyBorder="1"/>
    <xf numFmtId="164" fontId="4" fillId="5" borderId="0" xfId="1" applyNumberFormat="1" applyFont="1" applyFill="1" applyBorder="1"/>
    <xf numFmtId="164" fontId="4" fillId="5" borderId="0" xfId="1" applyNumberFormat="1" applyFont="1" applyFill="1" applyBorder="1" applyAlignment="1">
      <alignment horizontal="center"/>
    </xf>
    <xf numFmtId="164" fontId="19" fillId="4" borderId="5" xfId="1" applyNumberFormat="1" applyFont="1" applyFill="1" applyBorder="1"/>
    <xf numFmtId="9" fontId="4" fillId="5" borderId="0" xfId="3" applyFont="1" applyFill="1" applyBorder="1"/>
    <xf numFmtId="165" fontId="4" fillId="5" borderId="0" xfId="3" applyNumberFormat="1" applyFont="1" applyFill="1" applyBorder="1"/>
    <xf numFmtId="164" fontId="19" fillId="4" borderId="3" xfId="0" applyNumberFormat="1" applyFont="1" applyFill="1" applyBorder="1"/>
    <xf numFmtId="164" fontId="19" fillId="2" borderId="3" xfId="0" applyNumberFormat="1" applyFont="1" applyFill="1" applyBorder="1"/>
    <xf numFmtId="0" fontId="20" fillId="6" borderId="6" xfId="0" applyFont="1" applyFill="1" applyBorder="1"/>
    <xf numFmtId="0" fontId="21" fillId="6" borderId="7" xfId="0" applyFont="1" applyFill="1" applyBorder="1"/>
    <xf numFmtId="164" fontId="22" fillId="5" borderId="6" xfId="1" applyNumberFormat="1" applyFont="1" applyFill="1" applyBorder="1"/>
    <xf numFmtId="164" fontId="22" fillId="5" borderId="8" xfId="1" applyNumberFormat="1" applyFont="1" applyFill="1" applyBorder="1"/>
    <xf numFmtId="10" fontId="22" fillId="5" borderId="7" xfId="3" applyNumberFormat="1" applyFont="1" applyFill="1" applyBorder="1"/>
    <xf numFmtId="0" fontId="20" fillId="6" borderId="9" xfId="0" applyFont="1" applyFill="1" applyBorder="1"/>
    <xf numFmtId="0" fontId="21" fillId="6" borderId="10" xfId="0" applyFont="1" applyFill="1" applyBorder="1"/>
    <xf numFmtId="164" fontId="9" fillId="0" borderId="0" xfId="1" applyNumberFormat="1" applyFont="1"/>
    <xf numFmtId="0" fontId="0" fillId="0" borderId="11" xfId="0" applyBorder="1" applyAlignment="1">
      <alignment horizontal="center"/>
    </xf>
    <xf numFmtId="0" fontId="0" fillId="0" borderId="11" xfId="0" applyBorder="1"/>
    <xf numFmtId="164" fontId="9" fillId="0" borderId="11" xfId="1" applyNumberFormat="1" applyFont="1" applyBorder="1"/>
    <xf numFmtId="165" fontId="9" fillId="0" borderId="11" xfId="3" applyNumberFormat="1" applyFont="1" applyBorder="1"/>
    <xf numFmtId="1" fontId="9" fillId="0" borderId="11" xfId="3" applyNumberFormat="1" applyFont="1" applyBorder="1"/>
    <xf numFmtId="166" fontId="0" fillId="0" borderId="0" xfId="0" applyNumberFormat="1"/>
    <xf numFmtId="0" fontId="4" fillId="5" borderId="4" xfId="0" applyFont="1" applyFill="1" applyBorder="1" applyAlignment="1">
      <alignment horizontal="right"/>
    </xf>
    <xf numFmtId="0" fontId="0" fillId="2" borderId="9" xfId="0" applyFill="1" applyBorder="1" applyAlignment="1" applyProtection="1">
      <alignment wrapText="1"/>
      <protection locked="0" hidden="1"/>
    </xf>
    <xf numFmtId="164" fontId="15" fillId="2" borderId="10" xfId="1" applyNumberFormat="1" applyFont="1" applyFill="1" applyBorder="1" applyAlignment="1" applyProtection="1">
      <alignment vertical="center"/>
      <protection locked="0" hidden="1"/>
    </xf>
    <xf numFmtId="0" fontId="0" fillId="7" borderId="9" xfId="0" applyFill="1" applyBorder="1" applyAlignment="1" applyProtection="1">
      <alignment wrapText="1"/>
      <protection locked="0" hidden="1"/>
    </xf>
    <xf numFmtId="164" fontId="16" fillId="7" borderId="10" xfId="1" applyNumberFormat="1" applyFont="1" applyFill="1" applyBorder="1" applyAlignment="1" applyProtection="1">
      <alignment vertical="center"/>
      <protection locked="0" hidden="1"/>
    </xf>
    <xf numFmtId="0" fontId="0" fillId="8" borderId="9" xfId="0" applyFill="1" applyBorder="1" applyAlignment="1">
      <alignment wrapText="1"/>
    </xf>
    <xf numFmtId="164" fontId="15" fillId="8" borderId="10" xfId="1" applyNumberFormat="1" applyFont="1" applyFill="1" applyBorder="1" applyAlignment="1" applyProtection="1">
      <alignment vertical="center"/>
      <protection locked="0" hidden="1"/>
    </xf>
    <xf numFmtId="0" fontId="0" fillId="0" borderId="11" xfId="0" applyBorder="1" applyAlignment="1">
      <alignment horizontal="right"/>
    </xf>
    <xf numFmtId="0" fontId="11" fillId="3" borderId="11" xfId="0" applyFont="1" applyFill="1" applyBorder="1" applyAlignment="1">
      <alignment horizontal="center"/>
    </xf>
    <xf numFmtId="0" fontId="0" fillId="3" borderId="11" xfId="0" applyFill="1" applyBorder="1" applyAlignment="1">
      <alignment horizontal="center" vertical="top" wrapText="1"/>
    </xf>
    <xf numFmtId="0" fontId="0" fillId="10" borderId="0" xfId="0" applyFill="1" applyProtection="1"/>
    <xf numFmtId="0" fontId="0" fillId="11" borderId="0" xfId="0" applyFill="1" applyProtection="1"/>
    <xf numFmtId="0" fontId="0" fillId="0" borderId="0" xfId="0" applyProtection="1"/>
    <xf numFmtId="0" fontId="0" fillId="10" borderId="0" xfId="0" applyFill="1" applyBorder="1" applyProtection="1"/>
    <xf numFmtId="164" fontId="28" fillId="10" borderId="22" xfId="1" applyNumberFormat="1" applyFont="1" applyFill="1" applyBorder="1" applyAlignment="1" applyProtection="1">
      <alignment vertical="center"/>
      <protection locked="0"/>
    </xf>
    <xf numFmtId="0" fontId="27" fillId="10" borderId="22" xfId="0" applyFont="1" applyFill="1" applyBorder="1" applyAlignment="1" applyProtection="1">
      <alignment horizontal="center" vertical="center"/>
      <protection locked="0" hidden="1"/>
    </xf>
    <xf numFmtId="0" fontId="29" fillId="10" borderId="0" xfId="0" applyFont="1" applyFill="1" applyAlignment="1" applyProtection="1">
      <alignment horizontal="center" vertical="center" wrapText="1"/>
    </xf>
    <xf numFmtId="20" fontId="32" fillId="10" borderId="0" xfId="0" applyNumberFormat="1" applyFont="1" applyFill="1" applyProtection="1"/>
    <xf numFmtId="0" fontId="33" fillId="10" borderId="0" xfId="0" applyFont="1" applyFill="1" applyAlignment="1" applyProtection="1">
      <alignment horizontal="center" vertical="center" wrapText="1"/>
    </xf>
    <xf numFmtId="0" fontId="23" fillId="0" borderId="13" xfId="0" applyFont="1" applyBorder="1" applyAlignment="1">
      <alignment horizontal="center"/>
    </xf>
    <xf numFmtId="0" fontId="13" fillId="0" borderId="13" xfId="0" applyFont="1" applyBorder="1" applyAlignment="1">
      <alignment horizontal="left" wrapText="1"/>
    </xf>
    <xf numFmtId="0" fontId="24" fillId="0" borderId="13" xfId="2" applyFont="1" applyBorder="1" applyAlignment="1" applyProtection="1">
      <alignment horizontal="center"/>
      <protection hidden="1"/>
    </xf>
    <xf numFmtId="0" fontId="25" fillId="0" borderId="13" xfId="0" applyFont="1" applyBorder="1" applyAlignment="1">
      <alignment horizontal="left" vertical="center"/>
    </xf>
    <xf numFmtId="0" fontId="25" fillId="0" borderId="18" xfId="0" applyFont="1" applyBorder="1" applyAlignment="1">
      <alignment horizontal="left" vertical="center"/>
    </xf>
    <xf numFmtId="164" fontId="14" fillId="0" borderId="19" xfId="1" applyNumberFormat="1" applyFont="1" applyBorder="1" applyAlignment="1" applyProtection="1">
      <alignment horizontal="center"/>
      <protection locked="0"/>
    </xf>
    <xf numFmtId="164" fontId="14" fillId="0" borderId="20" xfId="1" applyNumberFormat="1" applyFont="1" applyBorder="1" applyAlignment="1" applyProtection="1">
      <alignment horizontal="center"/>
      <protection locked="0"/>
    </xf>
    <xf numFmtId="164" fontId="14" fillId="0" borderId="21" xfId="1" applyNumberFormat="1" applyFont="1" applyBorder="1" applyAlignment="1" applyProtection="1">
      <alignment horizontal="center"/>
      <protection locked="0"/>
    </xf>
    <xf numFmtId="164" fontId="14" fillId="0" borderId="19" xfId="1" applyNumberFormat="1" applyFont="1" applyBorder="1" applyAlignment="1" applyProtection="1">
      <alignment horizontal="center"/>
    </xf>
    <xf numFmtId="164" fontId="14" fillId="0" borderId="20" xfId="1" applyNumberFormat="1" applyFont="1" applyBorder="1" applyAlignment="1" applyProtection="1">
      <alignment horizontal="center"/>
    </xf>
    <xf numFmtId="164" fontId="14" fillId="0" borderId="21" xfId="1" applyNumberFormat="1" applyFont="1" applyBorder="1" applyAlignment="1" applyProtection="1">
      <alignment horizontal="center"/>
    </xf>
    <xf numFmtId="164" fontId="14" fillId="0" borderId="19" xfId="1" applyNumberFormat="1" applyFont="1" applyBorder="1" applyAlignment="1">
      <alignment horizontal="center"/>
    </xf>
    <xf numFmtId="164" fontId="14" fillId="0" borderId="20" xfId="1" applyNumberFormat="1" applyFont="1" applyBorder="1" applyAlignment="1">
      <alignment horizontal="center"/>
    </xf>
    <xf numFmtId="164" fontId="14" fillId="0" borderId="21" xfId="1" applyNumberFormat="1" applyFont="1" applyBorder="1" applyAlignment="1">
      <alignment horizontal="center"/>
    </xf>
    <xf numFmtId="0" fontId="28" fillId="10" borderId="29" xfId="0" applyFont="1" applyFill="1" applyBorder="1" applyAlignment="1" applyProtection="1">
      <alignment horizontal="left"/>
    </xf>
    <xf numFmtId="0" fontId="31" fillId="12" borderId="26" xfId="0" applyFont="1" applyFill="1" applyBorder="1" applyAlignment="1" applyProtection="1">
      <alignment horizontal="center" vertical="center"/>
    </xf>
    <xf numFmtId="0" fontId="31" fillId="12" borderId="27" xfId="0" applyFont="1" applyFill="1" applyBorder="1" applyAlignment="1" applyProtection="1">
      <alignment horizontal="center" vertical="center"/>
    </xf>
    <xf numFmtId="0" fontId="31" fillId="12" borderId="28" xfId="0" applyFont="1" applyFill="1" applyBorder="1" applyAlignment="1" applyProtection="1">
      <alignment horizontal="center" vertical="center"/>
    </xf>
    <xf numFmtId="0" fontId="26" fillId="10" borderId="0" xfId="0" applyFont="1" applyFill="1" applyAlignment="1" applyProtection="1">
      <alignment horizontal="left" wrapText="1"/>
    </xf>
    <xf numFmtId="164" fontId="28" fillId="11" borderId="23" xfId="1" applyNumberFormat="1" applyFont="1" applyFill="1" applyBorder="1" applyAlignment="1" applyProtection="1">
      <alignment horizontal="center" vertical="center" wrapText="1"/>
    </xf>
    <xf numFmtId="164" fontId="28" fillId="11" borderId="24" xfId="1" applyNumberFormat="1" applyFont="1" applyFill="1" applyBorder="1" applyAlignment="1" applyProtection="1">
      <alignment horizontal="center" vertical="center" wrapText="1"/>
    </xf>
    <xf numFmtId="0" fontId="30" fillId="11" borderId="25" xfId="0" applyFont="1" applyFill="1" applyBorder="1" applyAlignment="1" applyProtection="1">
      <alignment horizontal="center" wrapText="1"/>
    </xf>
    <xf numFmtId="164" fontId="33" fillId="11" borderId="23" xfId="1" applyNumberFormat="1" applyFont="1" applyFill="1" applyBorder="1" applyAlignment="1" applyProtection="1">
      <alignment horizontal="center" vertical="center" wrapText="1"/>
    </xf>
    <xf numFmtId="164" fontId="33" fillId="11" borderId="24" xfId="1" applyNumberFormat="1" applyFont="1" applyFill="1" applyBorder="1" applyAlignment="1" applyProtection="1">
      <alignment horizontal="center" vertical="center" wrapText="1"/>
    </xf>
    <xf numFmtId="0" fontId="18" fillId="2" borderId="1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0" fontId="11" fillId="9" borderId="9" xfId="0" applyFont="1" applyFill="1" applyBorder="1" applyAlignment="1">
      <alignment horizontal="center"/>
    </xf>
    <xf numFmtId="0" fontId="11" fillId="9" borderId="12" xfId="0" applyFont="1" applyFill="1" applyBorder="1" applyAlignment="1">
      <alignment horizontal="center"/>
    </xf>
    <xf numFmtId="0" fontId="11" fillId="9" borderId="10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right"/>
    </xf>
    <xf numFmtId="0" fontId="5" fillId="5" borderId="2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</cellXfs>
  <cellStyles count="5">
    <cellStyle name="Comma" xfId="1" builtinId="3"/>
    <cellStyle name="Comma 2" xfId="4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857250</xdr:colOff>
      <xdr:row>3</xdr:row>
      <xdr:rowOff>142875</xdr:rowOff>
    </xdr:from>
    <xdr:to>
      <xdr:col>3</xdr:col>
      <xdr:colOff>695325</xdr:colOff>
      <xdr:row>3</xdr:row>
      <xdr:rowOff>361950</xdr:rowOff>
    </xdr:to>
    <xdr:sp macro="" textlink="">
      <xdr:nvSpPr>
        <xdr:cNvPr id="2" name="Right Arrow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905000" y="647700"/>
          <a:ext cx="885825" cy="219075"/>
        </a:xfrm>
        <a:prstGeom prst="rightArrow">
          <a:avLst/>
        </a:prstGeom>
        <a:solidFill>
          <a:srgbClr val="FFFF00"/>
        </a:solidFill>
        <a:ln>
          <a:solidFill>
            <a:schemeClr val="bg1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857250</xdr:colOff>
      <xdr:row>6</xdr:row>
      <xdr:rowOff>142875</xdr:rowOff>
    </xdr:from>
    <xdr:to>
      <xdr:col>3</xdr:col>
      <xdr:colOff>695325</xdr:colOff>
      <xdr:row>6</xdr:row>
      <xdr:rowOff>361950</xdr:rowOff>
    </xdr:to>
    <xdr:sp macro="" textlink="">
      <xdr:nvSpPr>
        <xdr:cNvPr id="3" name="Right Arrow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>
          <a:off x="1905000" y="647700"/>
          <a:ext cx="885825" cy="219075"/>
        </a:xfrm>
        <a:prstGeom prst="rightArrow">
          <a:avLst/>
        </a:prstGeom>
        <a:solidFill>
          <a:srgbClr val="FFFF00"/>
        </a:solidFill>
        <a:ln>
          <a:solidFill>
            <a:schemeClr val="bg1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705096</xdr:colOff>
      <xdr:row>1</xdr:row>
      <xdr:rowOff>296884</xdr:rowOff>
    </xdr:from>
    <xdr:to>
      <xdr:col>10</xdr:col>
      <xdr:colOff>964869</xdr:colOff>
      <xdr:row>8</xdr:row>
      <xdr:rowOff>371105</xdr:rowOff>
    </xdr:to>
    <xdr:sp macro="" textlink="">
      <xdr:nvSpPr>
        <xdr:cNvPr id="5" name="Flowchart: Delay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/>
      </xdr:nvSpPr>
      <xdr:spPr>
        <a:xfrm>
          <a:off x="7137564" y="804059"/>
          <a:ext cx="3414156" cy="3748150"/>
        </a:xfrm>
        <a:prstGeom prst="flowChartDelay">
          <a:avLst/>
        </a:prstGeom>
        <a:noFill/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201706</xdr:colOff>
      <xdr:row>8</xdr:row>
      <xdr:rowOff>0</xdr:rowOff>
    </xdr:from>
    <xdr:to>
      <xdr:col>7</xdr:col>
      <xdr:colOff>582706</xdr:colOff>
      <xdr:row>10</xdr:row>
      <xdr:rowOff>201706</xdr:rowOff>
    </xdr:to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01706" y="4045324"/>
          <a:ext cx="6432176" cy="8068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 u="none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Courtesy</a:t>
          </a:r>
          <a:r>
            <a:rPr lang="en-US" sz="1600" b="1" u="none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by,</a:t>
          </a:r>
        </a:p>
        <a:p>
          <a:r>
            <a:rPr lang="en-US" sz="1600" b="1" u="sng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AIMS ASSOCIATES </a:t>
          </a:r>
          <a:r>
            <a:rPr lang="en-US" sz="1600" b="1" u="none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in collaboration with </a:t>
          </a:r>
          <a:r>
            <a:rPr lang="en-US" sz="1600" b="1" u="sng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Mr.</a:t>
          </a:r>
          <a:r>
            <a:rPr lang="en-US" sz="1600" b="1" u="sng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</a:t>
          </a:r>
          <a:r>
            <a:rPr lang="en-US" sz="1600" b="1" u="sng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HASSAN ALI AABDANI</a:t>
          </a:r>
          <a:endParaRPr lang="en-US" sz="1400" b="1" u="sng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14</xdr:row>
      <xdr:rowOff>47625</xdr:rowOff>
    </xdr:from>
    <xdr:to>
      <xdr:col>2</xdr:col>
      <xdr:colOff>542925</xdr:colOff>
      <xdr:row>16</xdr:row>
      <xdr:rowOff>70485</xdr:rowOff>
    </xdr:to>
    <xdr:pic>
      <xdr:nvPicPr>
        <xdr:cNvPr id="1026" name="Picture 1" descr="386982_375253215879436_95014110_n.jpg">
          <a:extLst>
            <a:ext uri="{FF2B5EF4-FFF2-40B4-BE49-F238E27FC236}">
              <a16:creationId xmlns="" xmlns:a16="http://schemas.microsoft.com/office/drawing/2014/main" id="{00000000-0008-0000-0200-00000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3543300"/>
          <a:ext cx="5334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amirilyas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opLeftCell="C1" workbookViewId="0">
      <selection activeCell="J4" sqref="J4:O4"/>
    </sheetView>
  </sheetViews>
  <sheetFormatPr defaultColWidth="9.140625" defaultRowHeight="16.5" thickTop="1" thickBottom="1"/>
  <cols>
    <col min="1" max="8" width="9.140625" style="2"/>
    <col min="9" max="9" width="29" style="2" customWidth="1"/>
    <col min="10" max="16384" width="9.140625" style="2"/>
  </cols>
  <sheetData>
    <row r="1" spans="1:19" ht="24.75" thickTop="1" thickBot="1">
      <c r="A1" s="1"/>
      <c r="B1" s="1"/>
      <c r="C1" s="1"/>
      <c r="D1" s="61" t="s">
        <v>0</v>
      </c>
      <c r="E1" s="61"/>
      <c r="F1" s="61"/>
      <c r="G1" s="61"/>
      <c r="H1" s="61"/>
      <c r="I1" s="6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2.5" thickTop="1" thickBot="1">
      <c r="A2" s="1"/>
      <c r="B2" s="1"/>
      <c r="C2" s="1"/>
      <c r="F2" s="63" t="s">
        <v>3</v>
      </c>
      <c r="G2" s="63"/>
      <c r="H2" s="63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thickTop="1" thickBot="1">
      <c r="A3" s="1"/>
      <c r="B3" s="1"/>
      <c r="C3" s="1"/>
      <c r="J3" s="4"/>
      <c r="K3" s="4"/>
      <c r="L3" s="4"/>
      <c r="M3" s="4"/>
      <c r="N3" s="4"/>
      <c r="O3" s="4"/>
      <c r="P3" s="1"/>
      <c r="Q3" s="1"/>
      <c r="R3" s="1"/>
      <c r="S3" s="1"/>
    </row>
    <row r="4" spans="1:19" ht="30" customHeight="1" thickTop="1" thickBot="1">
      <c r="A4" s="1"/>
      <c r="B4" s="1"/>
      <c r="C4" s="1"/>
      <c r="D4" s="64" t="s">
        <v>4</v>
      </c>
      <c r="E4" s="64"/>
      <c r="F4" s="64"/>
      <c r="G4" s="64"/>
      <c r="H4" s="64"/>
      <c r="I4" s="65"/>
      <c r="J4" s="66">
        <v>2740000</v>
      </c>
      <c r="K4" s="67"/>
      <c r="L4" s="67"/>
      <c r="M4" s="67"/>
      <c r="N4" s="67"/>
      <c r="O4" s="68"/>
      <c r="P4" s="3"/>
    </row>
    <row r="5" spans="1:19" ht="24.75" thickTop="1" thickBot="1">
      <c r="A5" s="1"/>
      <c r="B5" s="1"/>
      <c r="C5" s="1"/>
      <c r="J5" s="8"/>
      <c r="K5" s="8"/>
      <c r="L5" s="8"/>
      <c r="M5" s="9"/>
      <c r="N5" s="9"/>
      <c r="O5" s="9"/>
    </row>
    <row r="6" spans="1:19" ht="32.25" customHeight="1" thickTop="1" thickBot="1">
      <c r="A6" s="1"/>
      <c r="B6" s="1"/>
      <c r="C6" s="1"/>
      <c r="D6" s="64" t="s">
        <v>5</v>
      </c>
      <c r="E6" s="64"/>
      <c r="F6" s="64"/>
      <c r="G6" s="64"/>
      <c r="H6" s="64"/>
      <c r="I6" s="65"/>
      <c r="J6" s="69">
        <f>IF(J4&lt;400000,0,IF(J4&lt;=750000,((J4-400000)*5%),(IF(J4&lt;=1500000,(((J4-750000)*10%)+17500),(IF(J4&lt;=2000000,(((J4-1500000)*15%)+95000),(IF(J4&lt;=2500000,(((J4-2000000)*17.5%)+175000),(((J4-2500000)*20%)+420000)))))))))</f>
        <v>468000</v>
      </c>
      <c r="K6" s="70"/>
      <c r="L6" s="70"/>
      <c r="M6" s="70"/>
      <c r="N6" s="70"/>
      <c r="O6" s="71"/>
      <c r="P6" s="3"/>
    </row>
    <row r="7" spans="1:19" ht="24.75" thickTop="1" thickBot="1">
      <c r="A7" s="1"/>
      <c r="B7" s="1"/>
      <c r="C7" s="1"/>
      <c r="J7" s="7"/>
      <c r="K7" s="7"/>
      <c r="L7" s="7"/>
      <c r="M7" s="6"/>
      <c r="N7" s="6"/>
      <c r="O7" s="6"/>
    </row>
    <row r="8" spans="1:19" ht="32.25" customHeight="1" thickTop="1" thickBot="1">
      <c r="A8" s="1"/>
      <c r="B8" s="1"/>
      <c r="C8" s="1"/>
      <c r="D8" s="64" t="s">
        <v>6</v>
      </c>
      <c r="E8" s="64"/>
      <c r="F8" s="64"/>
      <c r="G8" s="64"/>
      <c r="H8" s="64"/>
      <c r="I8" s="65"/>
      <c r="J8" s="72">
        <f>J6/12</f>
        <v>39000</v>
      </c>
      <c r="K8" s="73"/>
      <c r="L8" s="73"/>
      <c r="M8" s="73"/>
      <c r="N8" s="73"/>
      <c r="O8" s="74"/>
      <c r="P8" s="3"/>
    </row>
    <row r="9" spans="1:19" thickTop="1" thickBot="1">
      <c r="A9" s="1"/>
      <c r="B9" s="1"/>
      <c r="C9" s="1"/>
      <c r="J9" s="5"/>
      <c r="K9" s="5"/>
      <c r="L9" s="5"/>
      <c r="M9" s="5"/>
      <c r="N9" s="5"/>
      <c r="O9" s="5"/>
    </row>
    <row r="10" spans="1:19" thickTop="1" thickBot="1">
      <c r="A10" s="1"/>
      <c r="B10" s="1"/>
      <c r="C10" s="1"/>
    </row>
    <row r="11" spans="1:19" thickTop="1" thickBot="1">
      <c r="A11" s="1"/>
      <c r="B11" s="1"/>
      <c r="C11" s="1"/>
      <c r="D11" s="2" t="s">
        <v>1</v>
      </c>
    </row>
    <row r="12" spans="1:19" ht="47.25" customHeight="1" thickTop="1" thickBot="1">
      <c r="A12" s="1"/>
      <c r="B12" s="1"/>
      <c r="C12" s="1"/>
      <c r="E12" s="62" t="s">
        <v>2</v>
      </c>
      <c r="F12" s="62"/>
      <c r="G12" s="62"/>
      <c r="H12" s="62"/>
      <c r="I12" s="62"/>
      <c r="J12" s="62"/>
      <c r="K12" s="62"/>
      <c r="L12" s="62"/>
    </row>
    <row r="13" spans="1:19" thickTop="1" thickBot="1">
      <c r="A13" s="1"/>
      <c r="B13" s="1"/>
      <c r="C13" s="1"/>
    </row>
    <row r="14" spans="1:19" thickTop="1" thickBot="1">
      <c r="A14" s="1"/>
      <c r="B14" s="1"/>
      <c r="C14" s="1"/>
    </row>
    <row r="15" spans="1:19" thickTop="1" thickBot="1">
      <c r="A15" s="1"/>
      <c r="B15" s="1"/>
      <c r="C15" s="1"/>
    </row>
    <row r="16" spans="1:19" thickTop="1" thickBot="1">
      <c r="A16" s="1"/>
      <c r="B16" s="1"/>
      <c r="C16" s="1"/>
    </row>
    <row r="17" spans="1:3" thickTop="1" thickBot="1">
      <c r="A17" s="1"/>
      <c r="B17" s="1"/>
      <c r="C17" s="1"/>
    </row>
    <row r="18" spans="1:3" thickTop="1" thickBot="1">
      <c r="A18" s="1"/>
      <c r="B18" s="1"/>
      <c r="C18" s="1"/>
    </row>
    <row r="19" spans="1:3" thickTop="1" thickBot="1">
      <c r="A19" s="1"/>
      <c r="B19" s="1"/>
      <c r="C19" s="1"/>
    </row>
    <row r="20" spans="1:3" thickTop="1" thickBot="1">
      <c r="A20" s="1"/>
      <c r="B20" s="1"/>
      <c r="C20" s="1"/>
    </row>
    <row r="21" spans="1:3" thickTop="1" thickBot="1">
      <c r="A21" s="1"/>
      <c r="B21" s="1"/>
      <c r="C21" s="1"/>
    </row>
    <row r="22" spans="1:3" thickTop="1" thickBot="1">
      <c r="A22" s="1"/>
      <c r="B22" s="1"/>
      <c r="C22" s="1"/>
    </row>
    <row r="23" spans="1:3" thickTop="1" thickBot="1">
      <c r="A23" s="1"/>
      <c r="B23" s="1"/>
      <c r="C23" s="1"/>
    </row>
    <row r="24" spans="1:3" thickTop="1" thickBot="1">
      <c r="A24" s="1"/>
      <c r="B24" s="1"/>
      <c r="C24" s="1"/>
    </row>
    <row r="25" spans="1:3" thickTop="1" thickBot="1">
      <c r="A25" s="1"/>
      <c r="B25" s="1"/>
      <c r="C25" s="1"/>
    </row>
    <row r="26" spans="1:3" thickTop="1" thickBot="1">
      <c r="A26" s="1"/>
      <c r="B26" s="1"/>
      <c r="C26" s="1"/>
    </row>
    <row r="27" spans="1:3" thickTop="1" thickBot="1">
      <c r="A27" s="1"/>
      <c r="B27" s="1"/>
      <c r="C27" s="1"/>
    </row>
    <row r="28" spans="1:3" thickTop="1" thickBot="1">
      <c r="A28" s="1"/>
      <c r="B28" s="1"/>
      <c r="C28" s="1"/>
    </row>
    <row r="29" spans="1:3" thickTop="1" thickBot="1">
      <c r="A29" s="1"/>
      <c r="B29" s="1"/>
      <c r="C29" s="1"/>
    </row>
    <row r="30" spans="1:3" thickTop="1" thickBot="1">
      <c r="A30" s="1"/>
      <c r="B30" s="1"/>
      <c r="C30" s="1"/>
    </row>
  </sheetData>
  <sheetProtection algorithmName="SHA-512" hashValue="fCO4GNugOC0gM5dJcWq/k8KZ8ulOxj0wCioz3LpCZFJHPNYWeX266uPOZCtnICx2zzgymvq6TjmGaCnfV1i6QA==" saltValue="KwF4ZtUQoEbX8m11+NnJKQ==" spinCount="100000" sheet="1" objects="1" scenarios="1" selectLockedCells="1"/>
  <mergeCells count="9">
    <mergeCell ref="D1:I1"/>
    <mergeCell ref="E12:L12"/>
    <mergeCell ref="F2:H2"/>
    <mergeCell ref="D4:I4"/>
    <mergeCell ref="D6:I6"/>
    <mergeCell ref="D8:I8"/>
    <mergeCell ref="J4:O4"/>
    <mergeCell ref="J6:O6"/>
    <mergeCell ref="J8:O8"/>
  </mergeCells>
  <hyperlinks>
    <hyperlink ref="F2:H2" r:id="rId1" display="aamirilyas.com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2"/>
  <sheetViews>
    <sheetView showGridLines="0" tabSelected="1" zoomScale="85" zoomScaleNormal="85" workbookViewId="0">
      <selection activeCell="E7" sqref="E7"/>
    </sheetView>
  </sheetViews>
  <sheetFormatPr defaultColWidth="9.140625" defaultRowHeight="0" customHeight="1" zeroHeight="1"/>
  <cols>
    <col min="1" max="1" width="6.42578125" style="52" customWidth="1"/>
    <col min="2" max="4" width="15.7109375" style="52" customWidth="1"/>
    <col min="5" max="5" width="22.28515625" style="52" bestFit="1" customWidth="1"/>
    <col min="6" max="6" width="6.85546875" style="52" customWidth="1"/>
    <col min="7" max="7" width="7.7109375" style="52" customWidth="1"/>
    <col min="8" max="11" width="15.7109375" style="53" customWidth="1"/>
    <col min="12" max="12" width="9.5703125" style="53" customWidth="1"/>
    <col min="13" max="13" width="4.7109375" style="53" customWidth="1"/>
    <col min="14" max="256" width="15.7109375" style="54" hidden="1" customWidth="1"/>
    <col min="257" max="16384" width="9.140625" style="54"/>
  </cols>
  <sheetData>
    <row r="1" spans="2:10" ht="18.75" customHeight="1">
      <c r="B1" s="75"/>
      <c r="C1" s="75"/>
      <c r="D1" s="75"/>
      <c r="E1" s="75"/>
    </row>
    <row r="2" spans="2:10" ht="51" customHeight="1">
      <c r="B2" s="76" t="s">
        <v>35</v>
      </c>
      <c r="C2" s="77"/>
      <c r="D2" s="77"/>
      <c r="E2" s="78"/>
    </row>
    <row r="3" spans="2:10" ht="39.950000000000003" customHeight="1" thickBot="1"/>
    <row r="4" spans="2:10" ht="45.75" customHeight="1" thickBot="1">
      <c r="B4" s="79" t="s">
        <v>30</v>
      </c>
      <c r="C4" s="79"/>
      <c r="E4" s="57" t="s">
        <v>28</v>
      </c>
      <c r="I4" s="83" t="s">
        <v>36</v>
      </c>
      <c r="J4" s="84"/>
    </row>
    <row r="5" spans="2:10" ht="39.950000000000003" customHeight="1"/>
    <row r="6" spans="2:10" ht="39.950000000000003" customHeight="1" thickBot="1">
      <c r="E6" s="55"/>
      <c r="I6" s="82" t="str">
        <f>IF(E4="yearly","YEARLY TAX PAYABLE",IF(E4="monthly","MONTHLY TAX PAYABLE","Kindly Select your Mode of Payment"))</f>
        <v>YEARLY TAX PAYABLE</v>
      </c>
      <c r="J6" s="82"/>
    </row>
    <row r="7" spans="2:10" ht="44.25" customHeight="1" thickBot="1">
      <c r="B7" s="79" t="s">
        <v>31</v>
      </c>
      <c r="C7" s="79"/>
      <c r="D7" s="55"/>
      <c r="E7" s="56">
        <v>1402762</v>
      </c>
      <c r="I7" s="80">
        <f>IF(E4="Yearly",'calculator 2013-14'!D13,IF(E4="Monthly",'calculator 2013-14'!D14,IF(E4="","Please Select your Income Frequency",0)))</f>
        <v>79845.25</v>
      </c>
      <c r="J7" s="81"/>
    </row>
    <row r="8" spans="2:10" ht="39.950000000000003" customHeight="1"/>
    <row r="9" spans="2:10" ht="39.950000000000003" customHeight="1"/>
    <row r="10" spans="2:10" ht="7.5" customHeight="1"/>
    <row r="11" spans="2:10" ht="39.950000000000003" customHeight="1">
      <c r="B11" s="59"/>
      <c r="E11" s="60"/>
    </row>
    <row r="12" spans="2:10" ht="39.950000000000003" customHeight="1">
      <c r="E12" s="58"/>
    </row>
  </sheetData>
  <sheetProtection algorithmName="SHA-512" hashValue="6TEdnwiHC2omMEMBQnRcyLV8rYAq0yEzdTgFzq6BOJQdWEsGdyLVi6g7OKRENQPeGEVHfz0Hxez9+23uO/wfyg==" saltValue="JZ+W/7XJ3UxlVBspdkDocg==" spinCount="100000" sheet="1" objects="1" scenarios="1" selectLockedCells="1"/>
  <mergeCells count="7">
    <mergeCell ref="B1:E1"/>
    <mergeCell ref="B2:E2"/>
    <mergeCell ref="B4:C4"/>
    <mergeCell ref="B7:C7"/>
    <mergeCell ref="I7:J7"/>
    <mergeCell ref="I6:J6"/>
    <mergeCell ref="I4:J4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'calculator 2013-14'!$C$4:$C$5</xm:f>
          </x14:formula1>
          <xm:sqref>E4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selection activeCell="A4" sqref="A4"/>
    </sheetView>
  </sheetViews>
  <sheetFormatPr defaultRowHeight="15"/>
  <cols>
    <col min="1" max="1" width="22.5703125" customWidth="1"/>
    <col min="2" max="2" width="20.7109375" customWidth="1"/>
    <col min="3" max="3" width="20" customWidth="1"/>
    <col min="4" max="4" width="16.42578125" customWidth="1"/>
    <col min="5" max="5" width="2.140625" customWidth="1"/>
    <col min="6" max="7" width="10.5703125" customWidth="1"/>
    <col min="8" max="8" width="15.28515625" customWidth="1"/>
    <col min="9" max="9" width="11.5703125" customWidth="1"/>
    <col min="10" max="10" width="24.28515625" customWidth="1"/>
    <col min="11" max="12" width="9.140625" customWidth="1"/>
  </cols>
  <sheetData>
    <row r="1" spans="1:10">
      <c r="H1" s="35">
        <v>1900000</v>
      </c>
    </row>
    <row r="2" spans="1:10">
      <c r="H2" s="35">
        <f>H1-1800000</f>
        <v>100000</v>
      </c>
    </row>
    <row r="3" spans="1:10">
      <c r="H3" s="41">
        <f>H2*15%</f>
        <v>15000</v>
      </c>
      <c r="I3" s="35">
        <v>140000</v>
      </c>
      <c r="J3" s="41">
        <f>SUM(H3:I3)</f>
        <v>155000</v>
      </c>
    </row>
    <row r="4" spans="1:10" ht="21">
      <c r="A4" s="43"/>
      <c r="B4" s="44"/>
      <c r="C4" s="10" t="s">
        <v>28</v>
      </c>
      <c r="D4" s="10">
        <f>IF('Tax Year 2017-18'!E4="Monthly",'calculator 2013-14'!P4,'calculator 2013-14'!P5)</f>
        <v>0</v>
      </c>
    </row>
    <row r="5" spans="1:10" ht="21">
      <c r="A5" s="45" t="s">
        <v>8</v>
      </c>
      <c r="B5" s="46">
        <v>404400</v>
      </c>
      <c r="C5" s="10" t="s">
        <v>29</v>
      </c>
      <c r="D5" s="10"/>
    </row>
    <row r="6" spans="1:10" ht="30">
      <c r="A6" s="47" t="s">
        <v>9</v>
      </c>
      <c r="B6" s="48">
        <f>B4*12+B5</f>
        <v>404400</v>
      </c>
    </row>
    <row r="8" spans="1:10" ht="19.5" thickBot="1">
      <c r="A8" s="15"/>
      <c r="B8" s="16">
        <f>'Tax Year 2017-18'!E7</f>
        <v>1402762</v>
      </c>
      <c r="C8" s="16"/>
      <c r="D8" s="16"/>
    </row>
    <row r="9" spans="1:10" ht="18.75" thickBot="1">
      <c r="A9" s="85" t="s">
        <v>33</v>
      </c>
      <c r="B9" s="86"/>
      <c r="C9" s="86"/>
      <c r="D9" s="19" t="s">
        <v>11</v>
      </c>
    </row>
    <row r="10" spans="1:10" ht="18">
      <c r="A10" s="42" t="s">
        <v>12</v>
      </c>
      <c r="B10" s="21">
        <f>IF('Tax Year 2017-18'!E4="Yearly",'calculator 2013-14'!B8,'calculator 2013-14'!B8*12)</f>
        <v>1402762</v>
      </c>
      <c r="C10" s="22" t="s">
        <v>13</v>
      </c>
      <c r="D10" s="23">
        <f>IF(B6&lt;=400000,0,VLOOKUP(B10,A21:C33,3))</f>
        <v>79500</v>
      </c>
      <c r="I10" s="42" t="s">
        <v>12</v>
      </c>
      <c r="J10" s="21">
        <f>J6</f>
        <v>0</v>
      </c>
    </row>
    <row r="11" spans="1:10" ht="18">
      <c r="A11" s="42" t="s">
        <v>14</v>
      </c>
      <c r="B11" s="21">
        <f>IF(B10&gt;7000000,7000000,IF(B10&gt;4000000,4000000,IF(B10&gt;3500000,3500000,IF(B10&gt;3000000,3000000,IF(B10&gt;2500000,2500000,IF(B10&gt;1800000,1800000,IF(B10&gt;1500000,1500000,IF(B10&gt;1400000,1400000,IF(B10&gt;750000,750000,IF(B10&gt;500000,500000,IF(B10&gt;400000,400000,0)))))))))))</f>
        <v>1400000</v>
      </c>
      <c r="C11" s="24"/>
      <c r="D11" s="23">
        <v>0</v>
      </c>
      <c r="I11" s="42" t="s">
        <v>14</v>
      </c>
      <c r="J11" s="21">
        <f>IF(J10&gt;3000000,3000000,IF(J10&gt;2600000,2600000,IF(J10&gt;2200000,2200000,IF(J10&gt;1800000,1800000,IF(J10&gt;1300000,1300000,IF(J10&gt;800000,800000,IF(J10&gt;500000,500000,IF(J10&gt;400000,400000,0))))))))</f>
        <v>0</v>
      </c>
    </row>
    <row r="12" spans="1:10" ht="18.75" thickBot="1">
      <c r="A12" s="42" t="s">
        <v>15</v>
      </c>
      <c r="B12" s="21">
        <f>B10-B11</f>
        <v>2762</v>
      </c>
      <c r="C12" s="25">
        <f>VLOOKUP(B10,F21:H33,3)</f>
        <v>0.125</v>
      </c>
      <c r="D12" s="23">
        <f>B12*C12</f>
        <v>345.25</v>
      </c>
    </row>
    <row r="13" spans="1:10" ht="18.75" thickBot="1">
      <c r="A13" s="90" t="s">
        <v>16</v>
      </c>
      <c r="B13" s="91"/>
      <c r="C13" s="91"/>
      <c r="D13" s="26">
        <f>IFERROR(SUM(D10:D12),0)</f>
        <v>79845.25</v>
      </c>
    </row>
    <row r="14" spans="1:10" ht="18.75" thickBot="1">
      <c r="A14" s="92" t="s">
        <v>17</v>
      </c>
      <c r="B14" s="93"/>
      <c r="C14" s="93"/>
      <c r="D14" s="27">
        <f>D13/12</f>
        <v>6653.770833333333</v>
      </c>
    </row>
    <row r="16" spans="1:10" ht="45">
      <c r="B16" s="51" t="s">
        <v>32</v>
      </c>
    </row>
    <row r="17" spans="1:8" ht="20.25" customHeight="1"/>
    <row r="18" spans="1:8">
      <c r="A18" s="87" t="s">
        <v>34</v>
      </c>
      <c r="B18" s="88"/>
      <c r="C18" s="89"/>
      <c r="F18" s="87" t="s">
        <v>34</v>
      </c>
      <c r="G18" s="88"/>
      <c r="H18" s="89"/>
    </row>
    <row r="19" spans="1:8">
      <c r="C19" s="50" t="s">
        <v>13</v>
      </c>
      <c r="H19" s="50" t="s">
        <v>27</v>
      </c>
    </row>
    <row r="20" spans="1:8">
      <c r="A20" s="49" t="s">
        <v>21</v>
      </c>
      <c r="B20" s="36" t="s">
        <v>22</v>
      </c>
      <c r="C20" s="37" t="s">
        <v>26</v>
      </c>
      <c r="F20" s="36" t="s">
        <v>21</v>
      </c>
      <c r="G20" s="36" t="s">
        <v>22</v>
      </c>
      <c r="H20" s="37" t="s">
        <v>23</v>
      </c>
    </row>
    <row r="21" spans="1:8">
      <c r="A21" s="37">
        <v>0</v>
      </c>
      <c r="B21" s="38">
        <v>400000</v>
      </c>
      <c r="C21" s="38">
        <v>0</v>
      </c>
      <c r="F21" s="37">
        <v>0</v>
      </c>
      <c r="G21" s="38">
        <v>400000</v>
      </c>
      <c r="H21" s="39">
        <v>0</v>
      </c>
    </row>
    <row r="22" spans="1:8">
      <c r="A22" s="38">
        <v>400001</v>
      </c>
      <c r="B22" s="38">
        <v>500000</v>
      </c>
      <c r="C22" s="38">
        <v>0</v>
      </c>
      <c r="F22" s="38">
        <v>400001</v>
      </c>
      <c r="G22" s="38">
        <v>500000</v>
      </c>
      <c r="H22" s="39">
        <v>0.02</v>
      </c>
    </row>
    <row r="23" spans="1:8">
      <c r="A23" s="38">
        <v>500001</v>
      </c>
      <c r="B23" s="38">
        <v>750000</v>
      </c>
      <c r="C23" s="38">
        <v>2000</v>
      </c>
      <c r="F23" s="38">
        <v>500001</v>
      </c>
      <c r="G23" s="38">
        <v>750000</v>
      </c>
      <c r="H23" s="39">
        <v>0.05</v>
      </c>
    </row>
    <row r="24" spans="1:8">
      <c r="A24" s="38">
        <v>750001</v>
      </c>
      <c r="B24" s="38">
        <v>1400000</v>
      </c>
      <c r="C24" s="38">
        <v>14500</v>
      </c>
      <c r="F24" s="38">
        <v>750001</v>
      </c>
      <c r="G24" s="38">
        <v>1400000</v>
      </c>
      <c r="H24" s="39">
        <v>0.1</v>
      </c>
    </row>
    <row r="25" spans="1:8">
      <c r="A25" s="38">
        <v>1400001</v>
      </c>
      <c r="B25" s="38">
        <v>1500000</v>
      </c>
      <c r="C25" s="38">
        <v>79500</v>
      </c>
      <c r="F25" s="38">
        <v>1400001</v>
      </c>
      <c r="G25" s="38">
        <v>1500000</v>
      </c>
      <c r="H25" s="39">
        <v>0.125</v>
      </c>
    </row>
    <row r="26" spans="1:8">
      <c r="A26" s="38">
        <v>1500001</v>
      </c>
      <c r="B26" s="38">
        <v>1800000</v>
      </c>
      <c r="C26" s="38">
        <v>92000</v>
      </c>
      <c r="F26" s="38">
        <v>1500001</v>
      </c>
      <c r="G26" s="38">
        <v>1800000</v>
      </c>
      <c r="H26" s="39">
        <v>0.15</v>
      </c>
    </row>
    <row r="27" spans="1:8">
      <c r="A27" s="38">
        <v>1800001</v>
      </c>
      <c r="B27" s="38">
        <v>2500000</v>
      </c>
      <c r="C27" s="38">
        <v>137000</v>
      </c>
      <c r="F27" s="38">
        <v>1800001</v>
      </c>
      <c r="G27" s="38">
        <v>2500000</v>
      </c>
      <c r="H27" s="39">
        <v>0.17499999999999999</v>
      </c>
    </row>
    <row r="28" spans="1:8">
      <c r="A28" s="38">
        <v>2500001</v>
      </c>
      <c r="B28" s="38">
        <v>3000000</v>
      </c>
      <c r="C28" s="38">
        <v>259500</v>
      </c>
      <c r="F28" s="38">
        <v>2500001</v>
      </c>
      <c r="G28" s="38">
        <v>3000000</v>
      </c>
      <c r="H28" s="39">
        <v>0.2</v>
      </c>
    </row>
    <row r="29" spans="1:8">
      <c r="A29" s="38">
        <v>3000001</v>
      </c>
      <c r="B29" s="38">
        <v>3500000</v>
      </c>
      <c r="C29" s="38">
        <v>359500</v>
      </c>
      <c r="F29" s="38">
        <v>3000001</v>
      </c>
      <c r="G29" s="38">
        <v>3500000</v>
      </c>
      <c r="H29" s="39">
        <v>0.22500000000000001</v>
      </c>
    </row>
    <row r="30" spans="1:8">
      <c r="A30" s="38">
        <v>3500001</v>
      </c>
      <c r="B30" s="38">
        <v>4000000</v>
      </c>
      <c r="C30" s="38">
        <v>472000</v>
      </c>
      <c r="F30" s="38">
        <v>3500001</v>
      </c>
      <c r="G30" s="38">
        <v>4000000</v>
      </c>
      <c r="H30" s="39">
        <v>0.25</v>
      </c>
    </row>
    <row r="31" spans="1:8">
      <c r="A31" s="38">
        <v>4000001</v>
      </c>
      <c r="B31" s="38">
        <v>7000000</v>
      </c>
      <c r="C31" s="38">
        <v>597000</v>
      </c>
      <c r="F31" s="38">
        <v>4000001</v>
      </c>
      <c r="G31" s="38">
        <v>7000000</v>
      </c>
      <c r="H31" s="39">
        <v>0.27500000000000002</v>
      </c>
    </row>
    <row r="32" spans="1:8">
      <c r="A32" s="38">
        <v>7000001</v>
      </c>
      <c r="B32" s="37" t="s">
        <v>24</v>
      </c>
      <c r="C32" s="38">
        <v>1422000</v>
      </c>
      <c r="F32" s="38">
        <v>7000001</v>
      </c>
      <c r="G32" s="37" t="s">
        <v>24</v>
      </c>
      <c r="H32" s="39">
        <v>0.3</v>
      </c>
    </row>
    <row r="33" spans="1:8">
      <c r="A33" s="38"/>
      <c r="B33" s="37"/>
      <c r="C33" s="38"/>
      <c r="F33" s="38"/>
      <c r="G33" s="37"/>
      <c r="H33" s="39"/>
    </row>
    <row r="36" spans="1:8">
      <c r="A36" s="87" t="s">
        <v>25</v>
      </c>
      <c r="B36" s="88"/>
      <c r="C36" s="89"/>
    </row>
    <row r="37" spans="1:8">
      <c r="C37" s="50" t="s">
        <v>14</v>
      </c>
    </row>
    <row r="38" spans="1:8">
      <c r="A38" s="49" t="s">
        <v>21</v>
      </c>
      <c r="B38" s="36" t="s">
        <v>22</v>
      </c>
      <c r="C38" s="37" t="s">
        <v>26</v>
      </c>
    </row>
    <row r="39" spans="1:8">
      <c r="A39" s="37">
        <v>0</v>
      </c>
      <c r="B39" s="38">
        <v>400000</v>
      </c>
      <c r="C39" s="40">
        <v>0</v>
      </c>
    </row>
    <row r="40" spans="1:8">
      <c r="A40" s="38">
        <v>400000</v>
      </c>
      <c r="B40" s="38">
        <v>500000</v>
      </c>
      <c r="C40" s="38">
        <v>400000</v>
      </c>
    </row>
    <row r="41" spans="1:8">
      <c r="A41" s="38">
        <v>500000</v>
      </c>
      <c r="B41" s="38">
        <v>800000</v>
      </c>
      <c r="C41" s="38">
        <v>500000</v>
      </c>
    </row>
    <row r="42" spans="1:8">
      <c r="A42" s="38">
        <v>800000</v>
      </c>
      <c r="B42" s="38">
        <v>1300000</v>
      </c>
      <c r="C42" s="38">
        <v>800000</v>
      </c>
    </row>
    <row r="43" spans="1:8">
      <c r="A43" s="38">
        <v>1300000</v>
      </c>
      <c r="B43" s="38">
        <v>1800000</v>
      </c>
      <c r="C43" s="38">
        <v>1300000</v>
      </c>
    </row>
    <row r="44" spans="1:8">
      <c r="A44" s="38">
        <v>1800000</v>
      </c>
      <c r="B44" s="38">
        <v>2200000</v>
      </c>
      <c r="C44" s="38">
        <v>1800000</v>
      </c>
    </row>
    <row r="45" spans="1:8">
      <c r="A45" s="38">
        <v>2200000</v>
      </c>
      <c r="B45" s="38">
        <v>2600000</v>
      </c>
      <c r="C45" s="38">
        <v>2200000</v>
      </c>
    </row>
    <row r="46" spans="1:8">
      <c r="A46" s="38">
        <v>2600000</v>
      </c>
      <c r="B46" s="38">
        <v>3000000</v>
      </c>
      <c r="C46" s="38">
        <v>2600000</v>
      </c>
    </row>
    <row r="47" spans="1:8">
      <c r="A47" s="38">
        <v>3000000</v>
      </c>
      <c r="B47" s="38">
        <v>3500000</v>
      </c>
      <c r="C47" s="38">
        <v>3000000</v>
      </c>
    </row>
    <row r="48" spans="1:8">
      <c r="A48" s="38">
        <v>3500000</v>
      </c>
      <c r="B48" s="38">
        <v>4000000</v>
      </c>
      <c r="C48" s="38">
        <v>3500000</v>
      </c>
    </row>
    <row r="49" spans="1:3">
      <c r="A49" s="38">
        <v>4000000</v>
      </c>
      <c r="B49" s="38">
        <v>7000000</v>
      </c>
      <c r="C49" s="38">
        <v>4000000</v>
      </c>
    </row>
    <row r="50" spans="1:3">
      <c r="A50" s="38">
        <v>7000000</v>
      </c>
      <c r="B50" s="37" t="s">
        <v>24</v>
      </c>
      <c r="C50" s="38">
        <v>7000000</v>
      </c>
    </row>
  </sheetData>
  <sheetProtection algorithmName="SHA-512" hashValue="4zUvL1vZ5oYagWecH1CxNZ8bMfqgexi1EVRydhbKh/vwdCNHLIQMpaBPQeRnrEDixawJfa3NYm0ccTdgHosRtQ==" saltValue="5+Ka9jaxLLDFJr6VvS2HOQ==" spinCount="100000" sheet="1" objects="1" scenarios="1" selectLockedCells="1"/>
  <mergeCells count="6">
    <mergeCell ref="A9:C9"/>
    <mergeCell ref="A36:C36"/>
    <mergeCell ref="F18:H18"/>
    <mergeCell ref="A18:C18"/>
    <mergeCell ref="A13:C13"/>
    <mergeCell ref="A14:C14"/>
  </mergeCells>
  <dataValidations disablePrompts="1" count="1">
    <dataValidation type="list" allowBlank="1" showInputMessage="1" showErrorMessage="1" sqref="C4:C5">
      <formula1>$C$4:$C$5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workbookViewId="0">
      <selection activeCell="E17" sqref="E17"/>
    </sheetView>
  </sheetViews>
  <sheetFormatPr defaultRowHeight="15"/>
  <cols>
    <col min="5" max="5" width="36" customWidth="1"/>
    <col min="6" max="6" width="17.5703125" bestFit="1" customWidth="1"/>
    <col min="7" max="7" width="11.28515625" bestFit="1" customWidth="1"/>
    <col min="8" max="8" width="18.42578125" customWidth="1"/>
  </cols>
  <sheetData>
    <row r="1" spans="1:8" ht="21">
      <c r="A1" s="10"/>
      <c r="B1" s="10"/>
      <c r="C1" s="10"/>
      <c r="D1" s="10"/>
      <c r="E1" s="10" t="s">
        <v>7</v>
      </c>
      <c r="F1" s="11">
        <v>100000</v>
      </c>
      <c r="G1" s="10"/>
      <c r="H1" s="10"/>
    </row>
    <row r="2" spans="1:8" ht="21">
      <c r="A2" s="10"/>
      <c r="B2" s="10"/>
      <c r="C2" s="10"/>
      <c r="D2" s="10"/>
      <c r="E2" s="10" t="s">
        <v>8</v>
      </c>
      <c r="F2" s="12">
        <v>0</v>
      </c>
      <c r="G2" s="10"/>
      <c r="H2" s="10"/>
    </row>
    <row r="3" spans="1:8" ht="21">
      <c r="E3" t="s">
        <v>9</v>
      </c>
      <c r="F3" s="13">
        <f>F1*12+F2</f>
        <v>1200000</v>
      </c>
    </row>
    <row r="5" spans="1:8" ht="19.5" thickBot="1">
      <c r="D5" s="14"/>
      <c r="E5" s="15"/>
      <c r="F5" s="16"/>
      <c r="G5" s="16"/>
      <c r="H5" s="16"/>
    </row>
    <row r="6" spans="1:8" ht="18.75" thickBot="1">
      <c r="D6" s="14"/>
      <c r="E6" s="17" t="s">
        <v>10</v>
      </c>
      <c r="F6" s="18"/>
      <c r="G6" s="18"/>
      <c r="H6" s="19" t="s">
        <v>11</v>
      </c>
    </row>
    <row r="7" spans="1:8" ht="18">
      <c r="D7" s="14"/>
      <c r="E7" s="20" t="s">
        <v>12</v>
      </c>
      <c r="F7" s="21">
        <f>F3</f>
        <v>1200000</v>
      </c>
      <c r="G7" s="22" t="s">
        <v>13</v>
      </c>
      <c r="H7" s="23">
        <f>IF(F3&lt;=400000,0,VLOOKUP(F7,E60:G69,3))</f>
        <v>17500</v>
      </c>
    </row>
    <row r="8" spans="1:8" ht="18">
      <c r="D8" s="14"/>
      <c r="E8" s="20" t="s">
        <v>14</v>
      </c>
      <c r="F8" s="21">
        <f>IF(F7&gt;7000000,7000000,IF(F7&gt;4000000,4000000,IF(F7&gt;3500000,3500000,IF(F7&gt;3000000,3000000,IF(F7&gt;2500000,2500000,IF(F7&gt;1800000,1800000,IF(F7&gt;1500000,1500000,IF(F7&gt;1400000,1400000,IF(F7&gt;750000,750000,IF(F7&gt;400000,400000,0))))))))))</f>
        <v>750000</v>
      </c>
      <c r="G8" s="24"/>
      <c r="H8" s="23">
        <v>0</v>
      </c>
    </row>
    <row r="9" spans="1:8" ht="18.75" thickBot="1">
      <c r="D9" s="14"/>
      <c r="E9" s="20" t="s">
        <v>15</v>
      </c>
      <c r="F9" s="21">
        <f>F7-F8</f>
        <v>450000</v>
      </c>
      <c r="G9" s="25">
        <f>VLOOKUP(F7,E46:G56,3)</f>
        <v>0.1</v>
      </c>
      <c r="H9" s="23">
        <f>F9*G9</f>
        <v>45000</v>
      </c>
    </row>
    <row r="10" spans="1:8" ht="18.75" thickBot="1">
      <c r="D10" s="14"/>
      <c r="E10" s="90" t="s">
        <v>16</v>
      </c>
      <c r="F10" s="91"/>
      <c r="G10" s="91"/>
      <c r="H10" s="26">
        <f>SUM(H7:H9)</f>
        <v>62500</v>
      </c>
    </row>
    <row r="11" spans="1:8" ht="18.75" thickBot="1">
      <c r="D11" s="14"/>
      <c r="E11" s="92" t="s">
        <v>17</v>
      </c>
      <c r="F11" s="93"/>
      <c r="G11" s="93"/>
      <c r="H11" s="27">
        <f>H10/12</f>
        <v>5208.333333333333</v>
      </c>
    </row>
    <row r="12" spans="1:8">
      <c r="D12" s="14"/>
    </row>
    <row r="13" spans="1:8">
      <c r="D13" s="14"/>
    </row>
    <row r="14" spans="1:8">
      <c r="D14" s="14"/>
    </row>
    <row r="15" spans="1:8">
      <c r="D15" s="14"/>
    </row>
    <row r="16" spans="1:8">
      <c r="D16" s="14"/>
    </row>
    <row r="17" spans="4:7">
      <c r="D17" s="14"/>
    </row>
    <row r="18" spans="4:7">
      <c r="D18" s="14"/>
    </row>
    <row r="19" spans="4:7">
      <c r="D19" s="14"/>
    </row>
    <row r="20" spans="4:7">
      <c r="D20" s="14"/>
    </row>
    <row r="21" spans="4:7">
      <c r="D21" s="14"/>
    </row>
    <row r="22" spans="4:7">
      <c r="D22" s="14"/>
    </row>
    <row r="23" spans="4:7">
      <c r="D23" s="14"/>
    </row>
    <row r="24" spans="4:7">
      <c r="D24" s="14"/>
    </row>
    <row r="25" spans="4:7">
      <c r="D25" s="14"/>
    </row>
    <row r="26" spans="4:7">
      <c r="D26" s="14"/>
      <c r="E26" s="14"/>
      <c r="F26" s="14"/>
      <c r="G26" s="14"/>
    </row>
    <row r="45" spans="5:7">
      <c r="E45" s="28" t="s">
        <v>18</v>
      </c>
      <c r="F45" s="29" t="s">
        <v>19</v>
      </c>
      <c r="G45" s="29"/>
    </row>
    <row r="46" spans="5:7">
      <c r="E46" s="30">
        <v>1</v>
      </c>
      <c r="F46" s="31">
        <v>400000</v>
      </c>
      <c r="G46" s="32">
        <v>0</v>
      </c>
    </row>
    <row r="47" spans="5:7">
      <c r="E47" s="38">
        <v>400001</v>
      </c>
      <c r="F47" s="38">
        <v>750000</v>
      </c>
      <c r="G47" s="39">
        <v>0.05</v>
      </c>
    </row>
    <row r="48" spans="5:7">
      <c r="E48" s="38">
        <v>750001</v>
      </c>
      <c r="F48" s="38">
        <v>1400000</v>
      </c>
      <c r="G48" s="39">
        <v>0.1</v>
      </c>
    </row>
    <row r="49" spans="5:7">
      <c r="E49" s="38">
        <v>1400001</v>
      </c>
      <c r="F49" s="38">
        <v>1500000</v>
      </c>
      <c r="G49" s="39">
        <v>0.125</v>
      </c>
    </row>
    <row r="50" spans="5:7">
      <c r="E50" s="38">
        <v>1500001</v>
      </c>
      <c r="F50" s="38">
        <v>1800000</v>
      </c>
      <c r="G50" s="39">
        <v>0.15</v>
      </c>
    </row>
    <row r="51" spans="5:7">
      <c r="E51" s="38">
        <v>1800001</v>
      </c>
      <c r="F51" s="38">
        <v>2500000</v>
      </c>
      <c r="G51" s="39">
        <v>0.17499999999999999</v>
      </c>
    </row>
    <row r="52" spans="5:7">
      <c r="E52" s="38">
        <v>2500001</v>
      </c>
      <c r="F52" s="38">
        <v>3000000</v>
      </c>
      <c r="G52" s="39">
        <v>0.2</v>
      </c>
    </row>
    <row r="53" spans="5:7">
      <c r="E53" s="38">
        <v>3000001</v>
      </c>
      <c r="F53" s="38">
        <v>3500000</v>
      </c>
      <c r="G53" s="39">
        <v>0.22500000000000001</v>
      </c>
    </row>
    <row r="54" spans="5:7">
      <c r="E54" s="38">
        <v>3500001</v>
      </c>
      <c r="F54" s="38">
        <v>4000000</v>
      </c>
      <c r="G54" s="39">
        <v>0.25</v>
      </c>
    </row>
    <row r="55" spans="5:7">
      <c r="E55" s="38">
        <v>4000001</v>
      </c>
      <c r="F55" s="38">
        <v>7000000</v>
      </c>
      <c r="G55" s="39">
        <v>0.27500000000000002</v>
      </c>
    </row>
    <row r="56" spans="5:7">
      <c r="E56" s="38">
        <v>7000001</v>
      </c>
      <c r="F56" s="37" t="s">
        <v>24</v>
      </c>
      <c r="G56" s="39">
        <v>0.3</v>
      </c>
    </row>
    <row r="59" spans="5:7">
      <c r="E59" s="33" t="s">
        <v>20</v>
      </c>
      <c r="F59" s="29" t="s">
        <v>19</v>
      </c>
      <c r="G59" s="34"/>
    </row>
    <row r="60" spans="5:7">
      <c r="E60" s="38">
        <v>400001</v>
      </c>
      <c r="F60" s="38">
        <v>750000</v>
      </c>
      <c r="G60" s="40">
        <v>0</v>
      </c>
    </row>
    <row r="61" spans="5:7">
      <c r="E61" s="38">
        <v>750001</v>
      </c>
      <c r="F61" s="38">
        <v>1400000</v>
      </c>
      <c r="G61" s="38">
        <v>17500</v>
      </c>
    </row>
    <row r="62" spans="5:7">
      <c r="E62" s="38">
        <v>1400001</v>
      </c>
      <c r="F62" s="38">
        <v>1500000</v>
      </c>
      <c r="G62" s="38">
        <v>82000</v>
      </c>
    </row>
    <row r="63" spans="5:7">
      <c r="E63" s="38">
        <v>1500001</v>
      </c>
      <c r="F63" s="38">
        <v>1800000</v>
      </c>
      <c r="G63" s="38">
        <v>95000</v>
      </c>
    </row>
    <row r="64" spans="5:7">
      <c r="E64" s="38">
        <v>1800001</v>
      </c>
      <c r="F64" s="38">
        <v>2500000</v>
      </c>
      <c r="G64" s="38">
        <v>140000</v>
      </c>
    </row>
    <row r="65" spans="5:7">
      <c r="E65" s="38">
        <v>2500001</v>
      </c>
      <c r="F65" s="38">
        <v>3000000</v>
      </c>
      <c r="G65" s="38">
        <v>262500</v>
      </c>
    </row>
    <row r="66" spans="5:7">
      <c r="E66" s="38">
        <v>3000001</v>
      </c>
      <c r="F66" s="38">
        <v>3500000</v>
      </c>
      <c r="G66" s="38">
        <v>362500</v>
      </c>
    </row>
    <row r="67" spans="5:7">
      <c r="E67" s="38">
        <v>3500001</v>
      </c>
      <c r="F67" s="38">
        <v>4000000</v>
      </c>
      <c r="G67" s="38">
        <v>475000</v>
      </c>
    </row>
    <row r="68" spans="5:7">
      <c r="E68" s="38">
        <v>4000001</v>
      </c>
      <c r="F68" s="38">
        <v>7000000</v>
      </c>
      <c r="G68" s="38">
        <v>600000</v>
      </c>
    </row>
    <row r="69" spans="5:7">
      <c r="E69" s="38">
        <v>7000001</v>
      </c>
      <c r="F69" s="37" t="s">
        <v>24</v>
      </c>
      <c r="G69" s="38">
        <v>1425000</v>
      </c>
    </row>
  </sheetData>
  <sheetProtection selectLockedCells="1"/>
  <mergeCells count="2">
    <mergeCell ref="E10:G10"/>
    <mergeCell ref="E11:G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Tax Year 2017-18</vt:lpstr>
      <vt:lpstr>calculator 2013-14</vt:lpstr>
      <vt:lpstr>ABDANI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Salary Tax Calculator</dc:title>
  <dc:creator>Aamir Ilyas</dc:creator>
  <cp:lastModifiedBy>Mamo</cp:lastModifiedBy>
  <dcterms:created xsi:type="dcterms:W3CDTF">2012-06-03T09:58:58Z</dcterms:created>
  <dcterms:modified xsi:type="dcterms:W3CDTF">2018-11-11T12:09:04Z</dcterms:modified>
</cp:coreProperties>
</file>